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30" yWindow="4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77" i="1" l="1"/>
  <c r="F177" i="1"/>
  <c r="L158" i="1"/>
  <c r="F158" i="1"/>
  <c r="L139" i="1"/>
  <c r="F139" i="1"/>
  <c r="J120" i="1"/>
  <c r="I120" i="1"/>
  <c r="H120" i="1"/>
  <c r="G120" i="1"/>
  <c r="L120" i="1"/>
  <c r="L101" i="1"/>
  <c r="I101" i="1"/>
  <c r="H101" i="1"/>
  <c r="G101" i="1"/>
  <c r="J101" i="1"/>
  <c r="F101" i="1"/>
  <c r="L44" i="1"/>
  <c r="I25" i="1"/>
  <c r="H25" i="1"/>
  <c r="G25" i="1"/>
  <c r="J25" i="1"/>
  <c r="L25" i="1"/>
  <c r="F25" i="1"/>
  <c r="L6" i="1"/>
  <c r="F6" i="1"/>
  <c r="J6" i="1" l="1"/>
  <c r="I6" i="1"/>
  <c r="H6" i="1"/>
  <c r="G6" i="1"/>
  <c r="J139" i="1" l="1"/>
  <c r="I139" i="1"/>
  <c r="H139" i="1"/>
  <c r="G139" i="1"/>
  <c r="J177" i="1" l="1"/>
  <c r="I177" i="1"/>
  <c r="H177" i="1"/>
  <c r="G177" i="1"/>
  <c r="J158" i="1"/>
  <c r="I158" i="1"/>
  <c r="H158" i="1"/>
  <c r="G158" i="1"/>
  <c r="J44" i="1" l="1"/>
  <c r="I44" i="1"/>
  <c r="H44" i="1"/>
  <c r="G4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<sst xmlns="http://schemas.openxmlformats.org/spreadsheetml/2006/main" count="264" uniqueCount="76">
  <si>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</si>
  <si>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</si>
  <si>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</si>
  <si>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</si>
  <si>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</si>
  <si>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</si>
  <si>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</si>
  <si>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</si>
  <si>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</si>
  <si>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</si>
  <si>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</si>
  <si>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</si>
  <si>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</si>
  <si>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</si>
  <si>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</si>
  <si>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</si>
  <si>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</si>
  <si>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</si>
  <si>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</si>
  <si>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</si>
  <si>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</si>
  <si>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</si>
  <si>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</si>
  <si>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</si>
  <si>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</si>
  <si>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</si>
  <si>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</si>
  <si>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</si>
  <si>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</si>
  <si>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</si>
  <si>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</si>
  <si>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</si>
  <si>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</si>
  <si>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</si>
  <si>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</si>
  <si>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</si>
  <si>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</si>
  <si>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</si>
  <si>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</si>
  <si>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Исаевская ООШ</t>
  </si>
  <si>
    <t>Огурцы соленые</t>
  </si>
  <si>
    <t>Хлеб пшеничный</t>
  </si>
  <si>
    <t>Яблоки свежие</t>
  </si>
  <si>
    <t>Капуста тушеная</t>
  </si>
  <si>
    <t>пром</t>
  </si>
  <si>
    <t>Плов из птицы</t>
  </si>
  <si>
    <t>Кофейный напиток</t>
  </si>
  <si>
    <t>ТТК-15</t>
  </si>
  <si>
    <t>табл.32</t>
  </si>
  <si>
    <t>Чай с сахаром</t>
  </si>
  <si>
    <t>ТТК-151</t>
  </si>
  <si>
    <t>ТТТ-109/166</t>
  </si>
  <si>
    <t>ТТК-167/520</t>
  </si>
  <si>
    <t>директор ООО"БК КОП"</t>
  </si>
  <si>
    <t>ТТК-111/516</t>
  </si>
  <si>
    <t>Птица тушеная с овощами/Макароны отварные</t>
  </si>
  <si>
    <t>Жаркое по-домашнему из птицы</t>
  </si>
  <si>
    <t>Яйцо вареное с капустой тушеной</t>
  </si>
  <si>
    <t>Рыжкина Л.А.</t>
  </si>
  <si>
    <t>ТТК-49/516</t>
  </si>
  <si>
    <t>Свекла отварная</t>
  </si>
  <si>
    <t>ТТК-167/166</t>
  </si>
  <si>
    <t>Биточки из птицы с соусом /Каша пшеничнвя</t>
  </si>
  <si>
    <t>Икра свекольная</t>
  </si>
  <si>
    <t>ТТК-167/508</t>
  </si>
  <si>
    <t>Кофейный напиток на молоке</t>
  </si>
  <si>
    <t>Морковь тушеная</t>
  </si>
  <si>
    <t>Котлеты из птицы  с соусом/Картофельное пюре</t>
  </si>
  <si>
    <t>Птица отварная с соусом /макароны отварные</t>
  </si>
  <si>
    <t>Тефтели из птицы с соусом/картофельное пюре</t>
  </si>
  <si>
    <t>174\166</t>
  </si>
  <si>
    <t>Компот из с/ф</t>
  </si>
  <si>
    <t>Рыба жареная  /минтай/с соусом/картофельное пюре</t>
  </si>
  <si>
    <t>Запеканка из макарон  с творогом/молоко сгущеное</t>
  </si>
  <si>
    <t>265/пром</t>
  </si>
  <si>
    <t>Шницель из птицы с соусом /Каша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</si>
</sst>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15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39</v>
      </c>
      <c r="D1" s="86"/>
      <c r="E1" s="86"/>
      <c r="F1" s="12" t="s">
        <v>16</v>
      </c>
      <c r="G1" s="2" t="s">
        <v>17</v>
      </c>
      <c r="H1" s="87" t="s">
        <v>53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7" t="s">
        <v>58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62</v>
      </c>
      <c r="F6" s="54">
        <f>101+150</f>
        <v>251</v>
      </c>
      <c r="G6" s="60">
        <f>12.11+6.63</f>
        <v>18.739999999999998</v>
      </c>
      <c r="H6" s="60">
        <f>15.53+4.48</f>
        <v>20.009999999999998</v>
      </c>
      <c r="I6" s="61">
        <f>13.15+39.03</f>
        <v>52.18</v>
      </c>
      <c r="J6" s="62">
        <f>242+223.3</f>
        <v>465.3</v>
      </c>
      <c r="K6" s="40" t="s">
        <v>64</v>
      </c>
      <c r="L6" s="56">
        <f>50.34+6.79</f>
        <v>57.13</v>
      </c>
    </row>
    <row r="7" spans="1:12" ht="15.75" thickBot="1" x14ac:dyDescent="0.3">
      <c r="A7" s="23"/>
      <c r="B7" s="15"/>
      <c r="C7" s="11"/>
      <c r="D7" s="6" t="s">
        <v>26</v>
      </c>
      <c r="E7" s="51" t="s">
        <v>63</v>
      </c>
      <c r="F7" s="55">
        <v>60</v>
      </c>
      <c r="G7" s="63">
        <v>0.66</v>
      </c>
      <c r="H7" s="57">
        <v>1.48</v>
      </c>
      <c r="I7" s="65">
        <v>4.45</v>
      </c>
      <c r="J7" s="57">
        <v>36.24</v>
      </c>
      <c r="K7" s="43">
        <v>220</v>
      </c>
      <c r="L7" s="57">
        <v>8.08</v>
      </c>
    </row>
    <row r="8" spans="1:12" ht="15" x14ac:dyDescent="0.25">
      <c r="A8" s="23"/>
      <c r="B8" s="15"/>
      <c r="C8" s="11"/>
      <c r="D8" s="7" t="s">
        <v>22</v>
      </c>
      <c r="E8" s="80" t="s">
        <v>65</v>
      </c>
      <c r="F8" s="42">
        <v>180</v>
      </c>
      <c r="G8" s="63">
        <v>3.51</v>
      </c>
      <c r="H8" s="63">
        <v>2.61</v>
      </c>
      <c r="I8" s="64">
        <v>10.08</v>
      </c>
      <c r="J8" s="58">
        <v>77.400000000000006</v>
      </c>
      <c r="K8" s="43">
        <v>692</v>
      </c>
      <c r="L8" s="58">
        <v>16.54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2">
        <v>30</v>
      </c>
      <c r="G9" s="58">
        <v>2.2799999999999998</v>
      </c>
      <c r="H9" s="58">
        <v>0.24</v>
      </c>
      <c r="I9" s="64">
        <v>14.76</v>
      </c>
      <c r="J9" s="58">
        <v>70.5</v>
      </c>
      <c r="K9" s="43" t="s">
        <v>44</v>
      </c>
      <c r="L9" s="42">
        <v>2.25</v>
      </c>
    </row>
    <row r="10" spans="1:12" ht="15" x14ac:dyDescent="0.25">
      <c r="A10" s="23"/>
      <c r="B10" s="15"/>
      <c r="C10" s="11"/>
      <c r="D10" s="7" t="s">
        <v>24</v>
      </c>
      <c r="E10" s="53"/>
      <c r="F10" s="42"/>
      <c r="G10" s="59"/>
      <c r="H10" s="59"/>
      <c r="I10" s="66"/>
      <c r="J10" s="59"/>
      <c r="K10" s="43"/>
      <c r="L10" s="59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521</v>
      </c>
      <c r="G13" s="19">
        <f t="shared" ref="G13:J13" si="0">SUM(G6:G12)</f>
        <v>25.189999999999998</v>
      </c>
      <c r="H13" s="19">
        <f t="shared" si="0"/>
        <v>24.339999999999996</v>
      </c>
      <c r="I13" s="19">
        <f t="shared" si="0"/>
        <v>81.470000000000013</v>
      </c>
      <c r="J13" s="19">
        <f t="shared" si="0"/>
        <v>649.44000000000005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521</v>
      </c>
      <c r="G24" s="32">
        <f t="shared" ref="G24:J24" si="4">G13+G23</f>
        <v>25.189999999999998</v>
      </c>
      <c r="H24" s="32">
        <f t="shared" si="4"/>
        <v>24.339999999999996</v>
      </c>
      <c r="I24" s="32">
        <f t="shared" si="4"/>
        <v>81.470000000000013</v>
      </c>
      <c r="J24" s="32">
        <f t="shared" si="4"/>
        <v>649.44000000000005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9" t="s">
        <v>69</v>
      </c>
      <c r="F25" s="39">
        <f>85+51+150</f>
        <v>286</v>
      </c>
      <c r="G25" s="39">
        <f>14.38+3.17</f>
        <v>17.55</v>
      </c>
      <c r="H25" s="39">
        <f>17.69+6.77</f>
        <v>24.46</v>
      </c>
      <c r="I25" s="39">
        <f>19.76+21.93</f>
        <v>41.69</v>
      </c>
      <c r="J25" s="39">
        <f>188.4+163.67</f>
        <v>352.07</v>
      </c>
      <c r="K25" s="40" t="s">
        <v>70</v>
      </c>
      <c r="L25" s="39">
        <f>44.77+21.5</f>
        <v>66.27000000000001</v>
      </c>
    </row>
    <row r="26" spans="1:12" ht="15" x14ac:dyDescent="0.25">
      <c r="A26" s="14"/>
      <c r="B26" s="15"/>
      <c r="C26" s="11"/>
      <c r="D26" s="6" t="s">
        <v>26</v>
      </c>
      <c r="E26" s="52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79" t="s">
        <v>49</v>
      </c>
      <c r="F27" s="42">
        <v>189</v>
      </c>
      <c r="G27" s="63">
        <v>0.18</v>
      </c>
      <c r="H27" s="63"/>
      <c r="I27" s="64">
        <v>13.53</v>
      </c>
      <c r="J27" s="58">
        <v>54.99</v>
      </c>
      <c r="K27" s="43">
        <v>685</v>
      </c>
      <c r="L27" s="42">
        <v>1.78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2">
        <v>30</v>
      </c>
      <c r="G28" s="58">
        <v>2.2799999999999998</v>
      </c>
      <c r="H28" s="58">
        <v>0.24</v>
      </c>
      <c r="I28" s="64">
        <v>14.76</v>
      </c>
      <c r="J28" s="58">
        <v>70.5</v>
      </c>
      <c r="K28" s="43" t="s">
        <v>44</v>
      </c>
      <c r="L28" s="42">
        <v>2.25</v>
      </c>
    </row>
    <row r="29" spans="1:12" ht="15" x14ac:dyDescent="0.25">
      <c r="A29" s="14"/>
      <c r="B29" s="15"/>
      <c r="C29" s="11"/>
      <c r="D29" s="7" t="s">
        <v>24</v>
      </c>
      <c r="E29" s="53" t="s">
        <v>42</v>
      </c>
      <c r="F29" s="42">
        <v>100</v>
      </c>
      <c r="G29" s="42">
        <v>0.4</v>
      </c>
      <c r="H29" s="42">
        <v>0.4</v>
      </c>
      <c r="I29" s="42">
        <v>9.9</v>
      </c>
      <c r="J29" s="42">
        <v>47.53</v>
      </c>
      <c r="K29" s="43" t="s">
        <v>44</v>
      </c>
      <c r="L29" s="42">
        <v>13.7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20.41</v>
      </c>
      <c r="H32" s="19">
        <f t="shared" ref="H32" si="7">SUM(H25:H31)</f>
        <v>25.099999999999998</v>
      </c>
      <c r="I32" s="19">
        <f t="shared" ref="I32" si="8">SUM(I25:I31)</f>
        <v>79.88000000000001</v>
      </c>
      <c r="J32" s="19">
        <f t="shared" ref="J32:L32" si="9">SUM(J25:J31)</f>
        <v>525.09</v>
      </c>
      <c r="K32" s="25"/>
      <c r="L32" s="19">
        <f t="shared" si="9"/>
        <v>84.000000000000014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605</v>
      </c>
      <c r="G43" s="32">
        <f t="shared" ref="G43" si="14">G32+G42</f>
        <v>20.41</v>
      </c>
      <c r="H43" s="32">
        <f t="shared" ref="H43" si="15">H32+H42</f>
        <v>25.099999999999998</v>
      </c>
      <c r="I43" s="32">
        <f t="shared" ref="I43" si="16">I32+I42</f>
        <v>79.88000000000001</v>
      </c>
      <c r="J43" s="32">
        <f t="shared" ref="J43:L43" si="17">J32+J42</f>
        <v>525.09</v>
      </c>
      <c r="K43" s="32"/>
      <c r="L43" s="32">
        <f t="shared" si="17"/>
        <v>84.000000000000014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55</v>
      </c>
      <c r="F44" s="39">
        <v>300</v>
      </c>
      <c r="G44" s="60">
        <f>22.23+5.59</f>
        <v>27.82</v>
      </c>
      <c r="H44" s="60">
        <f>27.63+4.4</f>
        <v>32.03</v>
      </c>
      <c r="I44" s="67">
        <f>13.08+35.71</f>
        <v>48.79</v>
      </c>
      <c r="J44" s="68">
        <f>350.4+205.5</f>
        <v>555.9</v>
      </c>
      <c r="K44" s="40" t="s">
        <v>59</v>
      </c>
      <c r="L44" s="60">
        <f>58.06+10.15</f>
        <v>68.210000000000008</v>
      </c>
    </row>
    <row r="45" spans="1:12" ht="15" x14ac:dyDescent="0.25">
      <c r="A45" s="23"/>
      <c r="B45" s="15"/>
      <c r="C45" s="11"/>
      <c r="D45" s="6" t="s">
        <v>26</v>
      </c>
      <c r="E45" s="41" t="s">
        <v>66</v>
      </c>
      <c r="F45" s="42">
        <v>60</v>
      </c>
      <c r="G45" s="58">
        <v>0.66</v>
      </c>
      <c r="H45" s="58">
        <v>1.48</v>
      </c>
      <c r="I45" s="64">
        <v>4.46</v>
      </c>
      <c r="J45" s="58">
        <v>36.21</v>
      </c>
      <c r="K45" s="43">
        <v>530</v>
      </c>
      <c r="L45" s="42">
        <v>7.91</v>
      </c>
    </row>
    <row r="46" spans="1:12" ht="15" x14ac:dyDescent="0.25">
      <c r="A46" s="23"/>
      <c r="B46" s="15"/>
      <c r="C46" s="11"/>
      <c r="D46" s="7" t="s">
        <v>22</v>
      </c>
      <c r="E46" s="41" t="s">
        <v>71</v>
      </c>
      <c r="F46" s="42">
        <v>180</v>
      </c>
      <c r="G46" s="63">
        <v>0.4</v>
      </c>
      <c r="H46" s="63">
        <v>0.02</v>
      </c>
      <c r="I46" s="64">
        <v>25</v>
      </c>
      <c r="J46" s="58">
        <v>102</v>
      </c>
      <c r="K46" s="43">
        <v>495</v>
      </c>
      <c r="L46" s="42">
        <v>5.38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34</v>
      </c>
      <c r="G47" s="58">
        <v>2.62</v>
      </c>
      <c r="H47" s="58">
        <v>0.28000000000000003</v>
      </c>
      <c r="I47" s="64">
        <v>16.89</v>
      </c>
      <c r="J47" s="58">
        <v>80.66</v>
      </c>
      <c r="K47" s="43" t="s">
        <v>44</v>
      </c>
      <c r="L47" s="42">
        <v>2.5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574</v>
      </c>
      <c r="G51" s="19">
        <f t="shared" ref="G51" si="18">SUM(G44:G50)</f>
        <v>31.5</v>
      </c>
      <c r="H51" s="19">
        <f t="shared" ref="H51" si="19">SUM(H44:H50)</f>
        <v>33.81</v>
      </c>
      <c r="I51" s="19">
        <f t="shared" ref="I51" si="20">SUM(I44:I50)</f>
        <v>95.14</v>
      </c>
      <c r="J51" s="19">
        <f t="shared" ref="J51:L51" si="21">SUM(J44:J50)</f>
        <v>774.77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574</v>
      </c>
      <c r="G62" s="32">
        <f t="shared" ref="G62" si="26">G51+G61</f>
        <v>31.5</v>
      </c>
      <c r="H62" s="32">
        <f t="shared" ref="H62" si="27">H51+H61</f>
        <v>33.81</v>
      </c>
      <c r="I62" s="32">
        <f t="shared" ref="I62" si="28">I51+I61</f>
        <v>95.14</v>
      </c>
      <c r="J62" s="32">
        <f t="shared" ref="J62:L62" si="29">J51+J61</f>
        <v>774.77</v>
      </c>
      <c r="K62" s="32"/>
      <c r="L62" s="32">
        <f t="shared" si="29"/>
        <v>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9" t="s">
        <v>45</v>
      </c>
      <c r="F63" s="39">
        <v>240</v>
      </c>
      <c r="G63" s="39">
        <v>29.46</v>
      </c>
      <c r="H63" s="39">
        <v>34.409999999999997</v>
      </c>
      <c r="I63" s="39">
        <v>58.56</v>
      </c>
      <c r="J63" s="39">
        <v>729</v>
      </c>
      <c r="K63" s="72" t="s">
        <v>47</v>
      </c>
      <c r="L63" s="39">
        <v>66.53</v>
      </c>
    </row>
    <row r="64" spans="1:12" ht="15" x14ac:dyDescent="0.25">
      <c r="A64" s="23"/>
      <c r="B64" s="15"/>
      <c r="C64" s="11"/>
      <c r="D64" s="70" t="s">
        <v>26</v>
      </c>
      <c r="E64" s="41" t="s">
        <v>40</v>
      </c>
      <c r="F64" s="42">
        <v>60</v>
      </c>
      <c r="G64" s="42">
        <v>4.04</v>
      </c>
      <c r="H64" s="42">
        <v>0.56000000000000005</v>
      </c>
      <c r="I64" s="42">
        <v>1.08</v>
      </c>
      <c r="J64" s="42">
        <v>9.32</v>
      </c>
      <c r="K64" s="43" t="s">
        <v>44</v>
      </c>
      <c r="L64" s="42">
        <v>13.98</v>
      </c>
    </row>
    <row r="65" spans="1:12" ht="15" x14ac:dyDescent="0.25">
      <c r="A65" s="23"/>
      <c r="B65" s="15"/>
      <c r="C65" s="11"/>
      <c r="D65" s="7" t="s">
        <v>22</v>
      </c>
      <c r="E65" s="41" t="s">
        <v>49</v>
      </c>
      <c r="F65" s="42">
        <v>189</v>
      </c>
      <c r="G65" s="63">
        <v>0.18</v>
      </c>
      <c r="H65" s="63"/>
      <c r="I65" s="64">
        <v>13.53</v>
      </c>
      <c r="J65" s="58">
        <v>54.99</v>
      </c>
      <c r="K65" s="43">
        <v>685</v>
      </c>
      <c r="L65" s="42">
        <v>1.78</v>
      </c>
    </row>
    <row r="66" spans="1:12" ht="15" x14ac:dyDescent="0.25">
      <c r="A66" s="23"/>
      <c r="B66" s="15"/>
      <c r="C66" s="11"/>
      <c r="D66" s="7" t="s">
        <v>23</v>
      </c>
      <c r="E66" s="71" t="s">
        <v>41</v>
      </c>
      <c r="F66" s="42">
        <v>25</v>
      </c>
      <c r="G66" s="58">
        <v>1.93</v>
      </c>
      <c r="H66" s="58">
        <v>0.21</v>
      </c>
      <c r="I66" s="64">
        <v>12.49</v>
      </c>
      <c r="J66" s="58">
        <v>59.6</v>
      </c>
      <c r="K66" s="43" t="s">
        <v>44</v>
      </c>
      <c r="L66" s="42">
        <v>1.71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514</v>
      </c>
      <c r="G70" s="19">
        <f t="shared" ref="G70" si="30">SUM(G63:G69)</f>
        <v>35.61</v>
      </c>
      <c r="H70" s="19">
        <f t="shared" ref="H70" si="31">SUM(H63:H69)</f>
        <v>35.18</v>
      </c>
      <c r="I70" s="19">
        <f t="shared" ref="I70" si="32">SUM(I63:I69)</f>
        <v>85.66</v>
      </c>
      <c r="J70" s="19">
        <f t="shared" ref="J70:L70" si="33">SUM(J63:J69)</f>
        <v>852.91000000000008</v>
      </c>
      <c r="K70" s="25"/>
      <c r="L70" s="19">
        <f t="shared" si="33"/>
        <v>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514</v>
      </c>
      <c r="G81" s="32">
        <f t="shared" ref="G81" si="38">G70+G80</f>
        <v>35.61</v>
      </c>
      <c r="H81" s="32">
        <f t="shared" ref="H81" si="39">H70+H80</f>
        <v>35.18</v>
      </c>
      <c r="I81" s="32">
        <f t="shared" ref="I81" si="40">I70+I80</f>
        <v>85.66</v>
      </c>
      <c r="J81" s="32">
        <f t="shared" ref="J81:L81" si="41">J70+J80</f>
        <v>852.91000000000008</v>
      </c>
      <c r="K81" s="32"/>
      <c r="L81" s="32">
        <f t="shared" si="41"/>
        <v>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9" t="s">
        <v>56</v>
      </c>
      <c r="F82" s="39">
        <v>270</v>
      </c>
      <c r="G82" s="39">
        <v>26.2</v>
      </c>
      <c r="H82" s="39">
        <v>27.31</v>
      </c>
      <c r="I82" s="39">
        <v>36.65</v>
      </c>
      <c r="J82" s="39">
        <v>455</v>
      </c>
      <c r="K82" s="72" t="s">
        <v>50</v>
      </c>
      <c r="L82" s="39">
        <v>74.16</v>
      </c>
    </row>
    <row r="83" spans="1:12" ht="15" x14ac:dyDescent="0.25">
      <c r="A83" s="23"/>
      <c r="B83" s="15"/>
      <c r="C83" s="11"/>
      <c r="D83" s="6" t="s">
        <v>26</v>
      </c>
      <c r="E83" s="41" t="s">
        <v>60</v>
      </c>
      <c r="F83" s="42">
        <v>60</v>
      </c>
      <c r="G83" s="42">
        <v>0.62</v>
      </c>
      <c r="H83" s="42">
        <v>0</v>
      </c>
      <c r="I83" s="42">
        <v>3.9</v>
      </c>
      <c r="J83" s="42">
        <v>18.71</v>
      </c>
      <c r="K83" s="43" t="s">
        <v>48</v>
      </c>
      <c r="L83" s="42">
        <v>6.14</v>
      </c>
    </row>
    <row r="84" spans="1:12" ht="15" x14ac:dyDescent="0.25">
      <c r="A84" s="23"/>
      <c r="B84" s="15"/>
      <c r="C84" s="11"/>
      <c r="D84" s="7" t="s">
        <v>22</v>
      </c>
      <c r="E84" s="41" t="s">
        <v>49</v>
      </c>
      <c r="F84" s="42">
        <v>189</v>
      </c>
      <c r="G84" s="63">
        <v>0.18</v>
      </c>
      <c r="H84" s="63"/>
      <c r="I84" s="64">
        <v>13.53</v>
      </c>
      <c r="J84" s="58">
        <v>54.99</v>
      </c>
      <c r="K84" s="43">
        <v>685</v>
      </c>
      <c r="L84" s="42">
        <v>1.78</v>
      </c>
    </row>
    <row r="85" spans="1:12" ht="15" x14ac:dyDescent="0.25">
      <c r="A85" s="23"/>
      <c r="B85" s="15"/>
      <c r="C85" s="11"/>
      <c r="D85" s="7" t="s">
        <v>23</v>
      </c>
      <c r="E85" s="71" t="s">
        <v>41</v>
      </c>
      <c r="F85" s="42">
        <v>26</v>
      </c>
      <c r="G85" s="58">
        <v>2</v>
      </c>
      <c r="H85" s="58">
        <v>0.21</v>
      </c>
      <c r="I85" s="64">
        <v>12.9</v>
      </c>
      <c r="J85" s="58">
        <v>61.59</v>
      </c>
      <c r="K85" s="43" t="s">
        <v>44</v>
      </c>
      <c r="L85" s="42">
        <v>1.92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29</v>
      </c>
      <c r="H89" s="19">
        <f t="shared" ref="H89" si="43">SUM(H82:H88)</f>
        <v>27.52</v>
      </c>
      <c r="I89" s="19">
        <f t="shared" ref="I89" si="44">SUM(I82:I88)</f>
        <v>66.98</v>
      </c>
      <c r="J89" s="19">
        <f t="shared" ref="J89:L89" si="45">SUM(J82:J88)</f>
        <v>590.29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545</v>
      </c>
      <c r="G100" s="32">
        <f t="shared" ref="G100" si="50">G89+G99</f>
        <v>29</v>
      </c>
      <c r="H100" s="32">
        <f t="shared" ref="H100" si="51">H89+H99</f>
        <v>27.52</v>
      </c>
      <c r="I100" s="32">
        <f t="shared" ref="I100" si="52">I89+I99</f>
        <v>66.98</v>
      </c>
      <c r="J100" s="32">
        <f t="shared" ref="J100:L100" si="53">J89+J99</f>
        <v>590.29</v>
      </c>
      <c r="K100" s="32"/>
      <c r="L100" s="32">
        <f t="shared" si="53"/>
        <v>84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72</v>
      </c>
      <c r="F101" s="74">
        <f>85+16+150</f>
        <v>251</v>
      </c>
      <c r="G101" s="60">
        <f>17.78+2.59</f>
        <v>20.37</v>
      </c>
      <c r="H101" s="60">
        <f>19.42+4.29</f>
        <v>23.71</v>
      </c>
      <c r="I101" s="75">
        <f>25.79+20.8</f>
        <v>46.59</v>
      </c>
      <c r="J101" s="76">
        <f>265.06+132.8</f>
        <v>397.86</v>
      </c>
      <c r="K101" s="72" t="s">
        <v>51</v>
      </c>
      <c r="L101" s="60">
        <f>52.33+21.5</f>
        <v>73.83</v>
      </c>
    </row>
    <row r="102" spans="1:12" ht="15" x14ac:dyDescent="0.25">
      <c r="A102" s="23"/>
      <c r="B102" s="15"/>
      <c r="C102" s="11"/>
      <c r="D102" s="70" t="s">
        <v>26</v>
      </c>
      <c r="E102" s="41" t="s">
        <v>60</v>
      </c>
      <c r="F102" s="42">
        <v>60</v>
      </c>
      <c r="G102" s="42">
        <v>0.62</v>
      </c>
      <c r="H102" s="42">
        <v>0</v>
      </c>
      <c r="I102" s="42">
        <v>3.9</v>
      </c>
      <c r="J102" s="42">
        <v>18.71</v>
      </c>
      <c r="K102" s="43" t="s">
        <v>48</v>
      </c>
      <c r="L102" s="42">
        <v>6.14</v>
      </c>
    </row>
    <row r="103" spans="1:12" ht="15" x14ac:dyDescent="0.25">
      <c r="A103" s="23"/>
      <c r="B103" s="15"/>
      <c r="C103" s="11"/>
      <c r="D103" s="7" t="s">
        <v>22</v>
      </c>
      <c r="E103" s="41" t="s">
        <v>49</v>
      </c>
      <c r="F103" s="42">
        <v>189</v>
      </c>
      <c r="G103" s="63">
        <v>0.18</v>
      </c>
      <c r="H103" s="63"/>
      <c r="I103" s="64">
        <v>13.53</v>
      </c>
      <c r="J103" s="58">
        <v>54.99</v>
      </c>
      <c r="K103" s="43">
        <v>685</v>
      </c>
      <c r="L103" s="42">
        <v>1.78</v>
      </c>
    </row>
    <row r="104" spans="1:12" ht="15" x14ac:dyDescent="0.25">
      <c r="A104" s="23"/>
      <c r="B104" s="15"/>
      <c r="C104" s="11"/>
      <c r="D104" s="7" t="s">
        <v>23</v>
      </c>
      <c r="E104" s="71" t="s">
        <v>41</v>
      </c>
      <c r="F104" s="42">
        <v>30</v>
      </c>
      <c r="G104" s="42">
        <v>2.2799999999999998</v>
      </c>
      <c r="H104" s="42">
        <v>0.24</v>
      </c>
      <c r="I104" s="42">
        <v>14.76</v>
      </c>
      <c r="J104" s="42">
        <v>70.5</v>
      </c>
      <c r="K104" s="73" t="s">
        <v>44</v>
      </c>
      <c r="L104" s="42">
        <v>2.25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23.450000000000003</v>
      </c>
      <c r="H108" s="19">
        <f t="shared" si="54"/>
        <v>23.95</v>
      </c>
      <c r="I108" s="19">
        <f t="shared" si="54"/>
        <v>78.78</v>
      </c>
      <c r="J108" s="19">
        <f t="shared" si="54"/>
        <v>542.05999999999995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530</v>
      </c>
      <c r="G119" s="32">
        <f t="shared" ref="G119" si="58">G108+G118</f>
        <v>23.450000000000003</v>
      </c>
      <c r="H119" s="32">
        <f t="shared" ref="H119" si="59">H108+H118</f>
        <v>23.95</v>
      </c>
      <c r="I119" s="32">
        <f t="shared" ref="I119" si="60">I108+I118</f>
        <v>78.78</v>
      </c>
      <c r="J119" s="32">
        <f t="shared" ref="J119:L119" si="61">J108+J118</f>
        <v>542.05999999999995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73</v>
      </c>
      <c r="F120" s="74">
        <v>232</v>
      </c>
      <c r="G120" s="60">
        <f>13.06+2.32</f>
        <v>15.38</v>
      </c>
      <c r="H120" s="60">
        <f>11.91+2.72</f>
        <v>14.63</v>
      </c>
      <c r="I120" s="75">
        <f>38.79+17.81</f>
        <v>56.599999999999994</v>
      </c>
      <c r="J120" s="76">
        <f>262+105.29</f>
        <v>367.29</v>
      </c>
      <c r="K120" s="40" t="s">
        <v>74</v>
      </c>
      <c r="L120" s="60">
        <f>31.28+13.82</f>
        <v>45.1</v>
      </c>
    </row>
    <row r="121" spans="1:12" ht="15.75" thickBot="1" x14ac:dyDescent="0.3">
      <c r="A121" s="14"/>
      <c r="B121" s="15"/>
      <c r="C121" s="11"/>
      <c r="D121" s="78" t="s">
        <v>26</v>
      </c>
      <c r="E121" s="51" t="s">
        <v>57</v>
      </c>
      <c r="F121" s="77">
        <v>120</v>
      </c>
      <c r="G121" s="42">
        <v>6.45</v>
      </c>
      <c r="H121" s="42">
        <v>6.53</v>
      </c>
      <c r="I121" s="42">
        <v>6.09</v>
      </c>
      <c r="J121" s="42">
        <v>205.4</v>
      </c>
      <c r="K121" s="43">
        <v>214</v>
      </c>
      <c r="L121" s="42">
        <v>32.79</v>
      </c>
    </row>
    <row r="122" spans="1:12" ht="15" x14ac:dyDescent="0.25">
      <c r="A122" s="14"/>
      <c r="B122" s="15"/>
      <c r="C122" s="11"/>
      <c r="D122" s="7" t="s">
        <v>22</v>
      </c>
      <c r="E122" s="41" t="s">
        <v>46</v>
      </c>
      <c r="F122" s="42">
        <v>180</v>
      </c>
      <c r="G122" s="63">
        <v>0.01</v>
      </c>
      <c r="H122" s="63">
        <v>0.04</v>
      </c>
      <c r="I122" s="64">
        <v>17.899999999999999</v>
      </c>
      <c r="J122" s="58">
        <v>72.3</v>
      </c>
      <c r="K122" s="43">
        <v>692</v>
      </c>
      <c r="L122" s="42">
        <v>3.11</v>
      </c>
    </row>
    <row r="123" spans="1:12" ht="15" x14ac:dyDescent="0.25">
      <c r="A123" s="14"/>
      <c r="B123" s="15"/>
      <c r="C123" s="11"/>
      <c r="D123" s="7" t="s">
        <v>23</v>
      </c>
      <c r="E123" s="71" t="s">
        <v>41</v>
      </c>
      <c r="F123" s="42">
        <v>40</v>
      </c>
      <c r="G123" s="42">
        <v>3.06</v>
      </c>
      <c r="H123" s="42">
        <v>0.33</v>
      </c>
      <c r="I123" s="42">
        <v>19.78</v>
      </c>
      <c r="J123" s="42">
        <v>94.47</v>
      </c>
      <c r="K123" s="73" t="s">
        <v>44</v>
      </c>
      <c r="L123" s="42">
        <v>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7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572</v>
      </c>
      <c r="G127" s="19">
        <f t="shared" ref="G127:J127" si="62">SUM(G120:G126)</f>
        <v>24.900000000000002</v>
      </c>
      <c r="H127" s="19">
        <f t="shared" si="62"/>
        <v>21.529999999999998</v>
      </c>
      <c r="I127" s="19">
        <f t="shared" si="62"/>
        <v>100.37</v>
      </c>
      <c r="J127" s="19">
        <f t="shared" si="62"/>
        <v>739.46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572</v>
      </c>
      <c r="G138" s="32">
        <f t="shared" ref="G138" si="66">G127+G137</f>
        <v>24.900000000000002</v>
      </c>
      <c r="H138" s="32">
        <f t="shared" ref="H138" si="67">H127+H137</f>
        <v>21.529999999999998</v>
      </c>
      <c r="I138" s="32">
        <f t="shared" ref="I138" si="68">I127+I137</f>
        <v>100.37</v>
      </c>
      <c r="J138" s="32">
        <f t="shared" ref="J138:L138" si="69">J127+J137</f>
        <v>739.46</v>
      </c>
      <c r="K138" s="32"/>
      <c r="L138" s="32">
        <f t="shared" si="69"/>
        <v>84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81" t="s">
        <v>67</v>
      </c>
      <c r="F139" s="39">
        <f>90+150+16</f>
        <v>256</v>
      </c>
      <c r="G139" s="60">
        <f>15.43+2.6</f>
        <v>18.03</v>
      </c>
      <c r="H139" s="60">
        <f>19.79+4.31</f>
        <v>24.099999999999998</v>
      </c>
      <c r="I139" s="67">
        <f>16.76+20.92</f>
        <v>37.680000000000007</v>
      </c>
      <c r="J139" s="68">
        <f>308.34+133.47</f>
        <v>441.80999999999995</v>
      </c>
      <c r="K139" s="40" t="s">
        <v>61</v>
      </c>
      <c r="L139" s="60">
        <f>50.56+21.5</f>
        <v>72.06</v>
      </c>
    </row>
    <row r="140" spans="1:12" ht="15" x14ac:dyDescent="0.25">
      <c r="A140" s="23"/>
      <c r="B140" s="15"/>
      <c r="C140" s="11"/>
      <c r="D140" s="70" t="s">
        <v>26</v>
      </c>
      <c r="E140" s="41" t="s">
        <v>66</v>
      </c>
      <c r="F140" s="42">
        <v>60</v>
      </c>
      <c r="G140" s="58">
        <v>0.66</v>
      </c>
      <c r="H140" s="58">
        <v>1.48</v>
      </c>
      <c r="I140" s="64">
        <v>4.46</v>
      </c>
      <c r="J140" s="58">
        <v>36.21</v>
      </c>
      <c r="K140" s="43">
        <v>530</v>
      </c>
      <c r="L140" s="42">
        <v>7.91</v>
      </c>
    </row>
    <row r="141" spans="1:12" ht="15" x14ac:dyDescent="0.25">
      <c r="A141" s="23"/>
      <c r="B141" s="15"/>
      <c r="C141" s="11"/>
      <c r="D141" s="7" t="s">
        <v>22</v>
      </c>
      <c r="E141" s="41" t="s">
        <v>49</v>
      </c>
      <c r="F141" s="42">
        <v>189</v>
      </c>
      <c r="G141" s="63">
        <v>0.18</v>
      </c>
      <c r="H141" s="63"/>
      <c r="I141" s="64">
        <v>13.53</v>
      </c>
      <c r="J141" s="58">
        <v>54.99</v>
      </c>
      <c r="K141" s="43">
        <v>685</v>
      </c>
      <c r="L141" s="42">
        <v>1.78</v>
      </c>
    </row>
    <row r="142" spans="1:12" ht="15.75" customHeight="1" x14ac:dyDescent="0.25">
      <c r="A142" s="23"/>
      <c r="B142" s="15"/>
      <c r="C142" s="11"/>
      <c r="D142" s="7" t="s">
        <v>23</v>
      </c>
      <c r="E142" s="71" t="s">
        <v>41</v>
      </c>
      <c r="F142" s="42">
        <v>30</v>
      </c>
      <c r="G142" s="42">
        <v>2.2799999999999998</v>
      </c>
      <c r="H142" s="42">
        <v>0.24</v>
      </c>
      <c r="I142" s="42">
        <v>14.76</v>
      </c>
      <c r="J142" s="42">
        <v>70.5</v>
      </c>
      <c r="K142" s="73" t="s">
        <v>44</v>
      </c>
      <c r="L142" s="42">
        <v>2.25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21.150000000000002</v>
      </c>
      <c r="H146" s="19">
        <f t="shared" si="70"/>
        <v>25.819999999999997</v>
      </c>
      <c r="I146" s="19">
        <f t="shared" si="70"/>
        <v>70.430000000000007</v>
      </c>
      <c r="J146" s="19">
        <f t="shared" si="70"/>
        <v>603.50999999999988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535</v>
      </c>
      <c r="G157" s="32">
        <f t="shared" ref="G157" si="74">G146+G156</f>
        <v>21.150000000000002</v>
      </c>
      <c r="H157" s="32">
        <f t="shared" ref="H157" si="75">H146+H156</f>
        <v>25.819999999999997</v>
      </c>
      <c r="I157" s="32">
        <f t="shared" ref="I157" si="76">I146+I156</f>
        <v>70.430000000000007</v>
      </c>
      <c r="J157" s="32">
        <f t="shared" ref="J157:L157" si="77">J146+J156</f>
        <v>603.50999999999988</v>
      </c>
      <c r="K157" s="32"/>
      <c r="L157" s="32">
        <f t="shared" si="77"/>
        <v>84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81" t="s">
        <v>68</v>
      </c>
      <c r="F158" s="39">
        <f>90+36+150</f>
        <v>276</v>
      </c>
      <c r="G158" s="60">
        <f>21.89+5.56</f>
        <v>27.45</v>
      </c>
      <c r="H158" s="60">
        <f>18.82+4.37</f>
        <v>23.19</v>
      </c>
      <c r="I158" s="67">
        <f>2.51+35.5</f>
        <v>38.01</v>
      </c>
      <c r="J158" s="68">
        <f>258.7+204.3</f>
        <v>463</v>
      </c>
      <c r="K158" s="72" t="s">
        <v>54</v>
      </c>
      <c r="L158" s="60">
        <f>54.51+10.15</f>
        <v>64.66</v>
      </c>
    </row>
    <row r="159" spans="1:12" ht="15" x14ac:dyDescent="0.25">
      <c r="A159" s="23"/>
      <c r="B159" s="15"/>
      <c r="C159" s="11"/>
      <c r="D159" s="70" t="s">
        <v>26</v>
      </c>
      <c r="E159" s="41" t="s">
        <v>40</v>
      </c>
      <c r="F159" s="42">
        <v>60</v>
      </c>
      <c r="G159" s="42">
        <v>4.04</v>
      </c>
      <c r="H159" s="42">
        <v>0.56000000000000005</v>
      </c>
      <c r="I159" s="42">
        <v>1.08</v>
      </c>
      <c r="J159" s="42">
        <v>9.32</v>
      </c>
      <c r="K159" s="43" t="s">
        <v>44</v>
      </c>
      <c r="L159" s="42">
        <v>13.98</v>
      </c>
    </row>
    <row r="160" spans="1:12" ht="15" x14ac:dyDescent="0.25">
      <c r="A160" s="23"/>
      <c r="B160" s="15"/>
      <c r="C160" s="11"/>
      <c r="D160" s="7" t="s">
        <v>22</v>
      </c>
      <c r="E160" s="90" t="s">
        <v>46</v>
      </c>
      <c r="F160" s="42">
        <v>180</v>
      </c>
      <c r="G160" s="42">
        <v>0.01</v>
      </c>
      <c r="H160" s="42">
        <v>0.04</v>
      </c>
      <c r="I160" s="42">
        <v>17.899999999999999</v>
      </c>
      <c r="J160" s="42">
        <v>72.3</v>
      </c>
      <c r="K160" s="43">
        <v>692</v>
      </c>
      <c r="L160" s="42">
        <v>3.11</v>
      </c>
    </row>
    <row r="161" spans="1:12" ht="15" x14ac:dyDescent="0.25">
      <c r="A161" s="23"/>
      <c r="B161" s="15"/>
      <c r="C161" s="11"/>
      <c r="D161" s="7" t="s">
        <v>23</v>
      </c>
      <c r="E161" s="71" t="s">
        <v>41</v>
      </c>
      <c r="F161" s="42">
        <v>30</v>
      </c>
      <c r="G161" s="42">
        <v>2.2799999999999998</v>
      </c>
      <c r="H161" s="42">
        <v>0.24</v>
      </c>
      <c r="I161" s="42">
        <v>14.76</v>
      </c>
      <c r="J161" s="42">
        <v>70.5</v>
      </c>
      <c r="K161" s="73" t="s">
        <v>44</v>
      </c>
      <c r="L161" s="42">
        <v>2.25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546</v>
      </c>
      <c r="G165" s="19">
        <f t="shared" ref="G165:J165" si="78">SUM(G158:G164)</f>
        <v>33.78</v>
      </c>
      <c r="H165" s="19">
        <f t="shared" si="78"/>
        <v>24.029999999999998</v>
      </c>
      <c r="I165" s="19">
        <f t="shared" si="78"/>
        <v>71.75</v>
      </c>
      <c r="J165" s="19">
        <f t="shared" si="78"/>
        <v>615.12</v>
      </c>
      <c r="K165" s="25"/>
      <c r="L165" s="19">
        <f t="shared" ref="L165" si="79">SUM(L158:L164)</f>
        <v>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546</v>
      </c>
      <c r="G176" s="32">
        <f t="shared" ref="G176" si="82">G165+G175</f>
        <v>33.78</v>
      </c>
      <c r="H176" s="32">
        <f t="shared" ref="H176" si="83">H165+H175</f>
        <v>24.029999999999998</v>
      </c>
      <c r="I176" s="32">
        <f t="shared" ref="I176" si="84">I165+I175</f>
        <v>71.75</v>
      </c>
      <c r="J176" s="32">
        <f t="shared" ref="J176:L176" si="85">J165+J175</f>
        <v>615.12</v>
      </c>
      <c r="K176" s="32"/>
      <c r="L176" s="32">
        <f t="shared" si="85"/>
        <v>84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89" t="s">
        <v>75</v>
      </c>
      <c r="F177" s="39">
        <f>90+150+11</f>
        <v>251</v>
      </c>
      <c r="G177" s="60">
        <f>14.44+8.73</f>
        <v>23.17</v>
      </c>
      <c r="H177" s="60">
        <f>16.18+6.03</f>
        <v>22.21</v>
      </c>
      <c r="I177" s="67">
        <f>12.84+39.4</f>
        <v>52.239999999999995</v>
      </c>
      <c r="J177" s="68">
        <f>255.6+246.45</f>
        <v>502.04999999999995</v>
      </c>
      <c r="K177" s="72" t="s">
        <v>52</v>
      </c>
      <c r="L177" s="60">
        <f>50.36+8.06</f>
        <v>58.42</v>
      </c>
    </row>
    <row r="178" spans="1:12" ht="15.75" thickBot="1" x14ac:dyDescent="0.3">
      <c r="A178" s="23"/>
      <c r="B178" s="15"/>
      <c r="C178" s="11"/>
      <c r="D178" s="70" t="s">
        <v>26</v>
      </c>
      <c r="E178" s="51" t="s">
        <v>43</v>
      </c>
      <c r="F178" s="42">
        <v>60</v>
      </c>
      <c r="G178" s="42">
        <v>1.48</v>
      </c>
      <c r="H178" s="42">
        <v>1.76</v>
      </c>
      <c r="I178" s="42">
        <v>5.84</v>
      </c>
      <c r="J178" s="42">
        <v>45.4</v>
      </c>
      <c r="K178" s="73">
        <v>214</v>
      </c>
      <c r="L178" s="57">
        <v>7.8</v>
      </c>
    </row>
    <row r="179" spans="1:12" ht="15" x14ac:dyDescent="0.25">
      <c r="A179" s="23"/>
      <c r="B179" s="15"/>
      <c r="C179" s="11"/>
      <c r="D179" s="7" t="s">
        <v>22</v>
      </c>
      <c r="E179" s="41" t="s">
        <v>49</v>
      </c>
      <c r="F179" s="42">
        <v>189</v>
      </c>
      <c r="G179" s="63">
        <v>0.18</v>
      </c>
      <c r="H179" s="63"/>
      <c r="I179" s="64">
        <v>13.53</v>
      </c>
      <c r="J179" s="58">
        <v>54.99</v>
      </c>
      <c r="K179" s="43">
        <v>685</v>
      </c>
      <c r="L179" s="42">
        <v>1.78</v>
      </c>
    </row>
    <row r="180" spans="1:12" ht="15" x14ac:dyDescent="0.25">
      <c r="A180" s="23"/>
      <c r="B180" s="15"/>
      <c r="C180" s="11"/>
      <c r="D180" s="7" t="s">
        <v>23</v>
      </c>
      <c r="E180" s="71" t="s">
        <v>41</v>
      </c>
      <c r="F180" s="42">
        <v>30</v>
      </c>
      <c r="G180" s="42">
        <v>2.2799999999999998</v>
      </c>
      <c r="H180" s="42">
        <v>0.24</v>
      </c>
      <c r="I180" s="42">
        <v>14.76</v>
      </c>
      <c r="J180" s="42">
        <v>70.5</v>
      </c>
      <c r="K180" s="73" t="s">
        <v>44</v>
      </c>
      <c r="L180" s="42">
        <v>2.25</v>
      </c>
    </row>
    <row r="181" spans="1:12" ht="15" x14ac:dyDescent="0.25">
      <c r="A181" s="23"/>
      <c r="B181" s="15"/>
      <c r="C181" s="11"/>
      <c r="D181" s="7" t="s">
        <v>24</v>
      </c>
      <c r="E181" s="53" t="s">
        <v>42</v>
      </c>
      <c r="F181" s="42">
        <v>100</v>
      </c>
      <c r="G181" s="42">
        <v>0.4</v>
      </c>
      <c r="H181" s="42">
        <v>0.4</v>
      </c>
      <c r="I181" s="42">
        <v>9.9</v>
      </c>
      <c r="J181" s="42">
        <v>47.53</v>
      </c>
      <c r="K181" s="73" t="s">
        <v>44</v>
      </c>
      <c r="L181" s="42">
        <v>13.75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27.51</v>
      </c>
      <c r="H184" s="19">
        <f t="shared" si="86"/>
        <v>24.61</v>
      </c>
      <c r="I184" s="19">
        <f t="shared" si="86"/>
        <v>96.27000000000001</v>
      </c>
      <c r="J184" s="19">
        <f t="shared" si="86"/>
        <v>720.46999999999991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630</v>
      </c>
      <c r="G195" s="32">
        <f t="shared" ref="G195" si="90">G184+G194</f>
        <v>27.51</v>
      </c>
      <c r="H195" s="32">
        <f t="shared" ref="H195" si="91">H184+H194</f>
        <v>24.61</v>
      </c>
      <c r="I195" s="32">
        <f t="shared" ref="I195" si="92">I184+I194</f>
        <v>96.27000000000001</v>
      </c>
      <c r="J195" s="32">
        <f t="shared" ref="J195:L195" si="93">J184+J194</f>
        <v>720.46999999999991</v>
      </c>
      <c r="K195" s="32"/>
      <c r="L195" s="32">
        <f t="shared" si="93"/>
        <v>84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557.20000000000005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27.25</v>
      </c>
      <c r="H196" s="34">
        <f t="shared" si="94"/>
        <v>26.588999999999999</v>
      </c>
      <c r="I196" s="34">
        <f t="shared" si="94"/>
        <v>82.673000000000002</v>
      </c>
      <c r="J196" s="34">
        <f t="shared" si="94"/>
        <v>661.31200000000013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dcterms:created xsi:type="dcterms:W3CDTF">2022-05-16T14:23:56Z</dcterms:created>
  <dcterms:modified xsi:type="dcterms:W3CDTF">2025-01-07T12:09:55Z</dcterms:modified>
</cp:coreProperties>
</file>